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I17" i="1" l="1"/>
  <c r="N20" i="1" s="1"/>
  <c r="M21" i="1" s="1"/>
  <c r="I7" i="1"/>
  <c r="M3" i="1"/>
  <c r="M4" i="1"/>
  <c r="N15" i="1" l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2" i="1" s="1"/>
  <c r="E12" i="1" s="1"/>
  <c r="J14" i="2" l="1"/>
  <c r="L14" i="2" s="1"/>
  <c r="C10" i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<sst xmlns="http://schemas.openxmlformats.org/spreadsheetml/2006/main" count="140" uniqueCount="140">
  <si>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</si>
  <si>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</si>
  <si>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</si>
  <si>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</si>
  <si>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</si>
  <si>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</si>
  <si>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</si>
  <si>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</si>
  <si>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</si>
  <si>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</si>
  <si>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</si>
  <si>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</si>
  <si>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</si>
  <si>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</si>
  <si>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</si>
  <si>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</si>
  <si>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</si>
  <si>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</si>
  <si>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</si>
  <si>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</si>
  <si>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</si>
  <si>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</si>
  <si>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</si>
  <si>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</si>
  <si>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</si>
  <si>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</si>
  <si>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</si>
  <si>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</si>
  <si>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</si>
  <si>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</si>
  <si>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</si>
  <si>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</si>
  <si>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</si>
  <si>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</si>
  <si>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</si>
  <si>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</si>
  <si>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</si>
  <si>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</si>
  <si>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</si>
  <si>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</si>
  <si>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</si>
  <si>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</si>
  <si>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</si>
  <si>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</si>
  <si>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</si>
  <si>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</si>
  <si>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</si>
  <si>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</si>
  <si>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</si>
  <si>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</si>
  <si>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</si>
  <si>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</si>
  <si>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</si>
  <si>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</si>
  <si>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</si>
  <si>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</si>
  <si>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</si>
  <si>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</si>
  <si>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</si>
  <si>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</si>
  <si>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</si>
  <si>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</si>
  <si>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</si>
  <si>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</si>
  <si>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</si>
  <si>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</si>
  <si>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</si>
  <si>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</si>
  <si>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</si>
  <si>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</si>
  <si>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</si>
  <si>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</si>
  <si>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</si>
  <si>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</si>
  <si>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</si>
  <si>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</si>
  <si>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</si>
  <si>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</si>
  <si>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</si>
  <si>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</si>
  <si>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</si>
  <si>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</si>
  <si>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</si>
  <si>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</si>
  <si>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</si>
  <si>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</si>
  <si>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</si>
  <si>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</si>
  <si>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</si>
  <si>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</si>
  <si>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</si>
  <si>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</si>
  <si>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</si>
  <si>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</si>
  <si>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</si>
  <si>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</si>
  <si>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</si>
  <si>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</si>
  <si>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</si>
  <si>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</si>
  <si>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</si>
  <si>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</si>
  <si>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</si>
  <si>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</si>
  <si>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</si>
  <si>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</si>
  <si>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</si>
  <si>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</si>
  <si>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</si>
  <si>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</si>
  <si>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</si>
  <si>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</si>
  <si>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</si>
  <si>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</si>
  <si>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</si>
  <si>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</si>
  <si>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</si>
  <si>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</si>
  <si>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</si>
  <si>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</si>
  <si>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</si>
  <si>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</si>
  <si>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</si>
  <si>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</si>
  <si>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</si>
  <si>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</si>
  <si>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</si>
  <si>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</si>
  <si>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5 - ROMA1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</si>
  <si>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</si>
  <si>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</si>
  <si>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</si>
  <si>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</si>
  <si>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</si>
  <si>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Mondilla Italia srl</t>
  </si>
  <si>
    <t>Lucignolo viaggi</t>
  </si>
  <si>
    <t>Incoming management srl</t>
  </si>
  <si>
    <t>Ganimede viaggi srl</t>
  </si>
  <si>
    <t>Il Monticolo vacanze srl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</si>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</sst>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520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14.8125</v>
      </c>
      <c r="D3" s="9">
        <f>SUM(Comparazione!C5:H5)</f>
        <v>19</v>
      </c>
      <c r="E3" s="3">
        <f>C3+D3</f>
        <v>33.8125</v>
      </c>
      <c r="F3" s="10" t="str">
        <f t="shared" ref="F3:F32" si="0">IF(E3=0,"",IF(E3=$I$23,A3,""))</f>
        <v/>
      </c>
      <c r="H3" s="1" t="s">
        <v>6</v>
      </c>
      <c r="I3" s="10">
        <f>MIN(B3:B32)</f>
        <v>359</v>
      </c>
      <c r="K3" s="7" t="s">
        <v>7</v>
      </c>
      <c r="M3" s="10">
        <f>I3</f>
        <v>359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359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30</v>
      </c>
      <c r="D4" s="9">
        <f>SUM(Comparazione!C6:H6)</f>
        <v>28</v>
      </c>
      <c r="E4" s="3">
        <f t="shared" ref="E4:E32" si="2">C4+D4</f>
        <v>58</v>
      </c>
      <c r="F4" s="10" t="str">
        <f>IF(E4=0,"",IF(E4=$I$23,A4,""))</f>
        <v>Offerta 2</v>
      </c>
      <c r="K4" s="1" t="s">
        <v>9</v>
      </c>
      <c r="L4" s="1">
        <v>1</v>
      </c>
      <c r="M4" s="10">
        <f>I3</f>
        <v>359</v>
      </c>
      <c r="N4" s="10">
        <f>$I$3+$I$17*L4</f>
        <v>365.125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414</v>
      </c>
      <c r="C5" s="3">
        <f t="shared" si="1"/>
        <v>24.9375</v>
      </c>
      <c r="D5" s="9">
        <f>SUM(Comparazione!C7:H7)</f>
        <v>19</v>
      </c>
      <c r="E5" s="3">
        <f t="shared" si="2"/>
        <v>43.9375</v>
      </c>
      <c r="F5" s="10" t="str">
        <f t="shared" si="0"/>
        <v/>
      </c>
      <c r="H5" s="1" t="s">
        <v>11</v>
      </c>
      <c r="I5" s="10">
        <f>MAX(B3:B32)</f>
        <v>555</v>
      </c>
      <c r="K5" s="1" t="s">
        <v>12</v>
      </c>
      <c r="L5" s="1">
        <v>2</v>
      </c>
      <c r="M5" s="10">
        <f>N4</f>
        <v>365.125</v>
      </c>
      <c r="N5" s="10">
        <f t="shared" ref="N5:N35" si="3">$I$3+$I$17*L5</f>
        <v>371.25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445</v>
      </c>
      <c r="C6" s="3">
        <f t="shared" si="1"/>
        <v>21.5625</v>
      </c>
      <c r="D6" s="9">
        <f>SUM(Comparazione!C8:H8)</f>
        <v>21</v>
      </c>
      <c r="E6" s="3">
        <f t="shared" si="2"/>
        <v>42.5625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371.25</v>
      </c>
      <c r="N6" s="10">
        <f t="shared" si="3"/>
        <v>377.375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445</v>
      </c>
      <c r="C7" s="3">
        <f t="shared" si="1"/>
        <v>21.5625</v>
      </c>
      <c r="D7" s="9">
        <f>SUM(Comparazione!C9:H9)</f>
        <v>16</v>
      </c>
      <c r="E7" s="3">
        <f t="shared" si="2"/>
        <v>37.5625</v>
      </c>
      <c r="F7" s="10" t="str">
        <f t="shared" si="0"/>
        <v/>
      </c>
      <c r="H7" s="1" t="s">
        <v>36</v>
      </c>
      <c r="I7" s="10">
        <f>I5-I3</f>
        <v>196</v>
      </c>
      <c r="K7" s="1" t="s">
        <v>17</v>
      </c>
      <c r="L7" s="1">
        <v>4</v>
      </c>
      <c r="M7" s="10">
        <f t="shared" si="5"/>
        <v>377.375</v>
      </c>
      <c r="N7" s="10">
        <f t="shared" si="3"/>
        <v>383.5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438</v>
      </c>
      <c r="C8" s="3">
        <f t="shared" si="1"/>
        <v>22.6875</v>
      </c>
      <c r="D8" s="9">
        <f>SUM(Comparazione!C10:H10)</f>
        <v>14</v>
      </c>
      <c r="E8" s="3">
        <f t="shared" si="2"/>
        <v>36.6875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383.5</v>
      </c>
      <c r="N8" s="10">
        <f t="shared" si="3"/>
        <v>389.625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459</v>
      </c>
      <c r="C9" s="3">
        <f t="shared" si="1"/>
        <v>20.4375</v>
      </c>
      <c r="D9" s="9">
        <f>SUM(Comparazione!C11:H11)</f>
        <v>17</v>
      </c>
      <c r="E9" s="3">
        <f t="shared" si="2"/>
        <v>37.4375</v>
      </c>
      <c r="F9" s="10" t="str">
        <f t="shared" si="0"/>
        <v/>
      </c>
      <c r="K9" s="1" t="s">
        <v>22</v>
      </c>
      <c r="L9" s="1">
        <v>6</v>
      </c>
      <c r="M9" s="10">
        <f t="shared" si="5"/>
        <v>389.625</v>
      </c>
      <c r="N9" s="10">
        <f t="shared" si="3"/>
        <v>395.75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360</v>
      </c>
      <c r="C10" s="3">
        <f t="shared" si="1"/>
        <v>29.4375</v>
      </c>
      <c r="D10" s="9">
        <f>SUM(Comparazione!C12:H12)</f>
        <v>16</v>
      </c>
      <c r="E10" s="3">
        <f t="shared" si="2"/>
        <v>45.4375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395.75</v>
      </c>
      <c r="N10" s="10">
        <f t="shared" si="3"/>
        <v>401.875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555</v>
      </c>
      <c r="C11" s="3">
        <f t="shared" si="1"/>
        <v>12</v>
      </c>
      <c r="D11" s="9">
        <f>SUM(Comparazione!C13:H13)</f>
        <v>19</v>
      </c>
      <c r="E11" s="3">
        <f t="shared" si="2"/>
        <v>31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401.875</v>
      </c>
      <c r="N11" s="10">
        <f t="shared" si="3"/>
        <v>408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390</v>
      </c>
      <c r="C12" s="3">
        <f t="shared" si="1"/>
        <v>26.625</v>
      </c>
      <c r="D12" s="9">
        <f>SUM(Comparazione!C14:H14)</f>
        <v>18</v>
      </c>
      <c r="E12" s="3">
        <f t="shared" si="2"/>
        <v>44.625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408</v>
      </c>
      <c r="N12" s="10">
        <f t="shared" si="3"/>
        <v>414.125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414.125</v>
      </c>
      <c r="N13" s="10">
        <f t="shared" si="3"/>
        <v>420.25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420.25</v>
      </c>
      <c r="N14" s="10">
        <f t="shared" si="3"/>
        <v>426.375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426.375</v>
      </c>
      <c r="N15" s="10">
        <f t="shared" si="3"/>
        <v>432.5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432.5</v>
      </c>
      <c r="N16" s="10">
        <f t="shared" si="3"/>
        <v>438.625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6.125</v>
      </c>
      <c r="K17" s="1" t="s">
        <v>97</v>
      </c>
      <c r="L17" s="1">
        <v>14</v>
      </c>
      <c r="M17" s="10">
        <f t="shared" si="5"/>
        <v>438.625</v>
      </c>
      <c r="N17" s="10">
        <f t="shared" si="3"/>
        <v>444.75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444.75</v>
      </c>
      <c r="N18" s="10">
        <f t="shared" si="3"/>
        <v>450.875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450.875</v>
      </c>
      <c r="N19" s="10">
        <f t="shared" si="3"/>
        <v>457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457</v>
      </c>
      <c r="N20" s="10">
        <f t="shared" si="3"/>
        <v>463.125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463.125</v>
      </c>
      <c r="N21" s="10">
        <f t="shared" si="3"/>
        <v>469.25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469.25</v>
      </c>
      <c r="N22" s="10">
        <f t="shared" si="3"/>
        <v>475.375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58</v>
      </c>
      <c r="K23" s="1" t="s">
        <v>103</v>
      </c>
      <c r="L23" s="1">
        <v>20</v>
      </c>
      <c r="M23" s="10">
        <f t="shared" si="5"/>
        <v>475.375</v>
      </c>
      <c r="N23" s="10">
        <f t="shared" si="3"/>
        <v>481.5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481.5</v>
      </c>
      <c r="N24" s="10">
        <f t="shared" si="3"/>
        <v>487.625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487.625</v>
      </c>
      <c r="N25" s="10">
        <f t="shared" si="3"/>
        <v>493.75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493.75</v>
      </c>
      <c r="N26" s="10">
        <f t="shared" si="3"/>
        <v>499.875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499.875</v>
      </c>
      <c r="N27" s="10">
        <f t="shared" si="3"/>
        <v>506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506</v>
      </c>
      <c r="N28" s="10">
        <f t="shared" si="3"/>
        <v>512.125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512.125</v>
      </c>
      <c r="N29" s="10">
        <f t="shared" si="3"/>
        <v>518.25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518.25</v>
      </c>
      <c r="N30" s="10">
        <f t="shared" si="3"/>
        <v>524.375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524.375</v>
      </c>
      <c r="N31" s="10">
        <f t="shared" si="3"/>
        <v>530.5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530.5</v>
      </c>
      <c r="N32" s="10">
        <f t="shared" si="3"/>
        <v>536.625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536.625</v>
      </c>
      <c r="N33" s="10">
        <f t="shared" si="3"/>
        <v>542.75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542.75</v>
      </c>
      <c r="N34" s="10">
        <f t="shared" si="3"/>
        <v>548.875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548.875</v>
      </c>
      <c r="N35" s="10">
        <f t="shared" si="3"/>
        <v>555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2"/>
  <sheetViews>
    <sheetView tabSelected="1" workbookViewId="0">
      <selection activeCell="T15" sqref="T15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21" x14ac:dyDescent="0.25">
      <c r="B3" t="s">
        <v>128</v>
      </c>
    </row>
    <row r="4" spans="1:21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21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3</v>
      </c>
      <c r="G5" s="20">
        <v>3</v>
      </c>
      <c r="H5" s="20">
        <v>3</v>
      </c>
      <c r="I5" s="28">
        <v>520</v>
      </c>
      <c r="J5" s="18">
        <f>Fasce!C3</f>
        <v>14.8125</v>
      </c>
      <c r="K5" s="18">
        <f>Fasce!D3</f>
        <v>19</v>
      </c>
      <c r="L5" s="18">
        <f>J5+K5</f>
        <v>33.8125</v>
      </c>
      <c r="M5" s="19" t="str">
        <f>IF(Fasce!F3="","","Vincitore")</f>
        <v/>
      </c>
    </row>
    <row r="6" spans="1:21" ht="30" customHeight="1" thickBot="1" x14ac:dyDescent="0.3">
      <c r="A6" s="17" t="s">
        <v>39</v>
      </c>
      <c r="B6" s="31" t="s">
        <v>130</v>
      </c>
      <c r="C6" s="20">
        <v>10</v>
      </c>
      <c r="D6" s="21">
        <v>5</v>
      </c>
      <c r="E6" s="20">
        <v>2</v>
      </c>
      <c r="F6" s="20">
        <v>5</v>
      </c>
      <c r="G6" s="20">
        <v>3</v>
      </c>
      <c r="H6" s="20">
        <v>3</v>
      </c>
      <c r="I6" s="28">
        <v>359</v>
      </c>
      <c r="J6" s="18">
        <f>Fasce!C4</f>
        <v>30</v>
      </c>
      <c r="K6" s="18">
        <f>Fasce!D4</f>
        <v>28</v>
      </c>
      <c r="L6" s="18">
        <f t="shared" ref="L6:L34" si="0">J6+K6</f>
        <v>58</v>
      </c>
      <c r="M6" s="19" t="str">
        <f>IF(Fasce!F4="","","Vincitore")</f>
        <v>Vincitore</v>
      </c>
    </row>
    <row r="7" spans="1:21" ht="30" customHeight="1" thickBot="1" x14ac:dyDescent="0.3">
      <c r="A7" s="17" t="s">
        <v>40</v>
      </c>
      <c r="B7" s="31" t="s">
        <v>131</v>
      </c>
      <c r="C7" s="20">
        <v>5</v>
      </c>
      <c r="D7" s="21">
        <v>3</v>
      </c>
      <c r="E7" s="20">
        <v>2</v>
      </c>
      <c r="F7" s="20">
        <v>3</v>
      </c>
      <c r="G7" s="20">
        <v>3</v>
      </c>
      <c r="H7" s="20">
        <v>3</v>
      </c>
      <c r="I7" s="28">
        <v>414</v>
      </c>
      <c r="J7" s="18">
        <f>Fasce!C5</f>
        <v>24.9375</v>
      </c>
      <c r="K7" s="18">
        <f>Fasce!D5</f>
        <v>19</v>
      </c>
      <c r="L7" s="18">
        <f t="shared" si="0"/>
        <v>43.9375</v>
      </c>
      <c r="M7" s="19" t="str">
        <f>IF(Fasce!F5="","","Vincitore")</f>
        <v/>
      </c>
    </row>
    <row r="8" spans="1:21" ht="30" customHeight="1" thickBot="1" x14ac:dyDescent="0.3">
      <c r="A8" s="17" t="s">
        <v>41</v>
      </c>
      <c r="B8" s="32" t="s">
        <v>132</v>
      </c>
      <c r="C8" s="20">
        <v>5</v>
      </c>
      <c r="D8" s="21">
        <v>5</v>
      </c>
      <c r="E8" s="20">
        <v>2</v>
      </c>
      <c r="F8" s="20">
        <v>3</v>
      </c>
      <c r="G8" s="20">
        <v>3</v>
      </c>
      <c r="H8" s="20">
        <v>3</v>
      </c>
      <c r="I8" s="28">
        <v>445</v>
      </c>
      <c r="J8" s="18">
        <f>Fasce!C6</f>
        <v>21.5625</v>
      </c>
      <c r="K8" s="18">
        <f>Fasce!D6</f>
        <v>21</v>
      </c>
      <c r="L8" s="18">
        <f t="shared" si="0"/>
        <v>42.5625</v>
      </c>
      <c r="M8" s="19" t="str">
        <f>IF(Fasce!F6="","","Vincitore")</f>
        <v/>
      </c>
    </row>
    <row r="9" spans="1:21" ht="30" customHeight="1" thickBot="1" x14ac:dyDescent="0.3">
      <c r="A9" s="17" t="s">
        <v>42</v>
      </c>
      <c r="B9" s="31" t="s">
        <v>133</v>
      </c>
      <c r="C9" s="20">
        <v>5</v>
      </c>
      <c r="D9" s="21">
        <v>3</v>
      </c>
      <c r="E9" s="20">
        <v>2</v>
      </c>
      <c r="F9" s="20">
        <v>3</v>
      </c>
      <c r="G9" s="20">
        <v>3</v>
      </c>
      <c r="H9" s="20">
        <v>0</v>
      </c>
      <c r="I9" s="28">
        <v>445</v>
      </c>
      <c r="J9" s="18">
        <f>Fasce!C7</f>
        <v>21.5625</v>
      </c>
      <c r="K9" s="18">
        <f>Fasce!D7</f>
        <v>16</v>
      </c>
      <c r="L9" s="18">
        <f t="shared" si="0"/>
        <v>37.5625</v>
      </c>
      <c r="M9" s="19" t="str">
        <f>IF(Fasce!F7="","","Vincitore")</f>
        <v/>
      </c>
      <c r="U9" t="s">
        <v>139</v>
      </c>
    </row>
    <row r="10" spans="1:21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0</v>
      </c>
      <c r="F10" s="20">
        <v>5</v>
      </c>
      <c r="G10" s="20">
        <v>0</v>
      </c>
      <c r="H10" s="20">
        <v>1</v>
      </c>
      <c r="I10" s="28">
        <v>438</v>
      </c>
      <c r="J10" s="18">
        <f>Fasce!C8</f>
        <v>22.6875</v>
      </c>
      <c r="K10" s="18">
        <f>Fasce!D8</f>
        <v>14</v>
      </c>
      <c r="L10" s="18">
        <f t="shared" si="0"/>
        <v>36.6875</v>
      </c>
      <c r="M10" s="19" t="str">
        <f>IF(Fasce!F8="","","Vincitore")</f>
        <v/>
      </c>
    </row>
    <row r="11" spans="1:21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0</v>
      </c>
      <c r="F11" s="20">
        <v>3</v>
      </c>
      <c r="G11" s="20">
        <v>3</v>
      </c>
      <c r="H11" s="20">
        <v>3</v>
      </c>
      <c r="I11" s="28">
        <v>459</v>
      </c>
      <c r="J11" s="18">
        <f>Fasce!C9</f>
        <v>20.4375</v>
      </c>
      <c r="K11" s="18">
        <f>Fasce!D9</f>
        <v>17</v>
      </c>
      <c r="L11" s="18">
        <f t="shared" si="0"/>
        <v>37.4375</v>
      </c>
      <c r="M11" s="19" t="str">
        <f>IF(Fasce!F9="","","Vincitore")</f>
        <v/>
      </c>
    </row>
    <row r="12" spans="1:21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5</v>
      </c>
      <c r="G12" s="20">
        <v>0</v>
      </c>
      <c r="H12" s="20">
        <v>1</v>
      </c>
      <c r="I12" s="28">
        <v>360</v>
      </c>
      <c r="J12" s="18">
        <f>Fasce!C10</f>
        <v>29.4375</v>
      </c>
      <c r="K12" s="18">
        <f>Fasce!D10</f>
        <v>16</v>
      </c>
      <c r="L12" s="18">
        <f t="shared" si="0"/>
        <v>45.4375</v>
      </c>
      <c r="M12" s="19" t="str">
        <f>IF(Fasce!F10="","","Vincitore")</f>
        <v/>
      </c>
    </row>
    <row r="13" spans="1:21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2</v>
      </c>
      <c r="F13" s="20">
        <v>3</v>
      </c>
      <c r="G13" s="20">
        <v>3</v>
      </c>
      <c r="H13" s="20">
        <v>3</v>
      </c>
      <c r="I13" s="28">
        <v>555</v>
      </c>
      <c r="J13" s="18">
        <f>Fasce!C11</f>
        <v>12</v>
      </c>
      <c r="K13" s="18">
        <f>Fasce!D11</f>
        <v>19</v>
      </c>
      <c r="L13" s="18">
        <f t="shared" si="0"/>
        <v>31</v>
      </c>
      <c r="M13" s="19" t="str">
        <f>IF(Fasce!F11="","","Vincitore")</f>
        <v/>
      </c>
    </row>
    <row r="14" spans="1:21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2</v>
      </c>
      <c r="F14" s="20">
        <v>5</v>
      </c>
      <c r="G14" s="20">
        <v>0</v>
      </c>
      <c r="H14" s="20">
        <v>3</v>
      </c>
      <c r="I14" s="28">
        <v>390</v>
      </c>
      <c r="J14" s="18">
        <f>Fasce!C12</f>
        <v>26.625</v>
      </c>
      <c r="K14" s="18">
        <f>Fasce!D12</f>
        <v>18</v>
      </c>
      <c r="L14" s="18">
        <f t="shared" si="0"/>
        <v>44.625</v>
      </c>
      <c r="M14" s="19" t="str">
        <f>IF(Fasce!F12="","","Vincitore")</f>
        <v/>
      </c>
    </row>
    <row r="15" spans="1:21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21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2023-12-13T08:26:35Z</dcterms:modified>
</cp:coreProperties>
</file>